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ocuments\"/>
    </mc:Choice>
  </mc:AlternateContent>
  <bookViews>
    <workbookView xWindow="0" yWindow="0" windowWidth="28800" windowHeight="12300"/>
  </bookViews>
  <sheets>
    <sheet name="Годовой расчет" sheetId="2" r:id="rId1"/>
    <sheet name="Месячный расчет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4" i="2"/>
  <c r="C17" i="1"/>
  <c r="B17" i="1"/>
  <c r="B18" i="1" s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B8" i="1"/>
  <c r="B18" i="2"/>
  <c r="B17" i="2"/>
  <c r="B22" i="1" l="1"/>
  <c r="B23" i="1" s="1"/>
  <c r="B9" i="1"/>
  <c r="C18" i="1"/>
  <c r="C9" i="2"/>
  <c r="C10" i="2" s="1"/>
  <c r="B9" i="2"/>
  <c r="B8" i="2"/>
  <c r="D17" i="2"/>
  <c r="E17" i="2"/>
  <c r="F17" i="2"/>
  <c r="C17" i="2"/>
  <c r="B26" i="1" l="1"/>
  <c r="C18" i="2"/>
  <c r="D18" i="2" s="1"/>
  <c r="B22" i="2"/>
  <c r="B23" i="2" s="1"/>
  <c r="D18" i="1"/>
  <c r="C9" i="1"/>
  <c r="C19" i="1"/>
  <c r="C19" i="2"/>
  <c r="D9" i="2"/>
  <c r="D10" i="2" s="1"/>
  <c r="B26" i="2"/>
  <c r="E18" i="1" l="1"/>
  <c r="D19" i="1"/>
  <c r="D9" i="1"/>
  <c r="C10" i="1"/>
  <c r="E18" i="2"/>
  <c r="D19" i="2"/>
  <c r="E9" i="2"/>
  <c r="F18" i="1" l="1"/>
  <c r="F19" i="1" s="1"/>
  <c r="E19" i="1"/>
  <c r="E9" i="1"/>
  <c r="D10" i="1"/>
  <c r="F18" i="2"/>
  <c r="F19" i="2" s="1"/>
  <c r="E19" i="2"/>
  <c r="F9" i="2"/>
  <c r="F10" i="2" s="1"/>
  <c r="E10" i="2"/>
  <c r="B13" i="2" l="1"/>
  <c r="E10" i="1"/>
  <c r="G18" i="1"/>
  <c r="F9" i="1"/>
  <c r="B25" i="2"/>
  <c r="F10" i="1" l="1"/>
  <c r="H18" i="1"/>
  <c r="H19" i="1" s="1"/>
  <c r="G19" i="1"/>
  <c r="G9" i="1"/>
  <c r="G10" i="1" s="1"/>
  <c r="H9" i="1" l="1"/>
  <c r="I18" i="1"/>
  <c r="I9" i="1" l="1"/>
  <c r="I10" i="1" s="1"/>
  <c r="H10" i="1"/>
  <c r="J18" i="1"/>
  <c r="J19" i="1" s="1"/>
  <c r="I19" i="1"/>
  <c r="J9" i="1" l="1"/>
  <c r="J10" i="1" s="1"/>
  <c r="K18" i="1"/>
  <c r="K9" i="1" l="1"/>
  <c r="K10" i="1" s="1"/>
  <c r="L18" i="1"/>
  <c r="L19" i="1" s="1"/>
  <c r="K19" i="1"/>
  <c r="L9" i="1" l="1"/>
  <c r="L10" i="1" s="1"/>
  <c r="M18" i="1"/>
  <c r="M9" i="1" l="1"/>
  <c r="M10" i="1" s="1"/>
  <c r="N18" i="1"/>
  <c r="N19" i="1" s="1"/>
  <c r="M19" i="1"/>
  <c r="N9" i="1" l="1"/>
  <c r="N10" i="1" s="1"/>
  <c r="O18" i="1"/>
  <c r="O9" i="1" l="1"/>
  <c r="O10" i="1" s="1"/>
  <c r="P18" i="1"/>
  <c r="P19" i="1" s="1"/>
  <c r="O19" i="1"/>
  <c r="P9" i="1" l="1"/>
  <c r="P10" i="1" s="1"/>
  <c r="Q18" i="1"/>
  <c r="Q9" i="1" l="1"/>
  <c r="Q10" i="1" s="1"/>
  <c r="R18" i="1"/>
  <c r="R19" i="1" s="1"/>
  <c r="Q19" i="1"/>
  <c r="R9" i="1" l="1"/>
  <c r="R10" i="1" s="1"/>
  <c r="S18" i="1"/>
  <c r="S9" i="1" l="1"/>
  <c r="S10" i="1" s="1"/>
  <c r="T18" i="1"/>
  <c r="T19" i="1"/>
  <c r="S19" i="1"/>
  <c r="T9" i="1" l="1"/>
  <c r="T10" i="1" s="1"/>
  <c r="U18" i="1"/>
  <c r="U9" i="1" l="1"/>
  <c r="U10" i="1" s="1"/>
  <c r="V18" i="1"/>
  <c r="V19" i="1"/>
  <c r="U19" i="1"/>
  <c r="V9" i="1" l="1"/>
  <c r="V10" i="1" s="1"/>
  <c r="W18" i="1"/>
  <c r="W9" i="1" l="1"/>
  <c r="W10" i="1" s="1"/>
  <c r="X18" i="1"/>
  <c r="X19" i="1"/>
  <c r="W19" i="1"/>
  <c r="X9" i="1" l="1"/>
  <c r="X10" i="1" s="1"/>
  <c r="Y18" i="1"/>
  <c r="Y9" i="1" l="1"/>
  <c r="Y10" i="1" s="1"/>
  <c r="Z18" i="1"/>
  <c r="Z19" i="1"/>
  <c r="B25" i="1" s="1"/>
  <c r="Y19" i="1"/>
  <c r="Z9" i="1" l="1"/>
  <c r="Z10" i="1" s="1"/>
  <c r="B13" i="1" s="1"/>
</calcChain>
</file>

<file path=xl/sharedStrings.xml><?xml version="1.0" encoding="utf-8"?>
<sst xmlns="http://schemas.openxmlformats.org/spreadsheetml/2006/main" count="40" uniqueCount="20">
  <si>
    <t>Месяц</t>
  </si>
  <si>
    <t>Объем инвестиций</t>
  </si>
  <si>
    <t>Срок окупаемости</t>
  </si>
  <si>
    <t>PV</t>
  </si>
  <si>
    <t>Ставка дисконтирования</t>
  </si>
  <si>
    <t>NPV</t>
  </si>
  <si>
    <t>DCF</t>
  </si>
  <si>
    <t>IRR</t>
  </si>
  <si>
    <t>DPP</t>
  </si>
  <si>
    <t>PI</t>
  </si>
  <si>
    <t>CF (денежные потоки)</t>
  </si>
  <si>
    <t>Входные данные</t>
  </si>
  <si>
    <t>Дисконтированные данные</t>
  </si>
  <si>
    <t>Дисконтированные показатели</t>
  </si>
  <si>
    <t>Показатели по месяцам</t>
  </si>
  <si>
    <t>Результаты (ничего вводить не нужно, все рассчитается автоматически)</t>
  </si>
  <si>
    <t>Редактируемые показатели (поменяйте на свои)</t>
  </si>
  <si>
    <t>CF нарастающий</t>
  </si>
  <si>
    <t>DCF нарастающий</t>
  </si>
  <si>
    <t>Годовая ставка дисконтирования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</si>
</sst>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0" fillId="0" borderId="0" xfId="0" applyFont="1" applyBorder="1"/>
    <xf numFmtId="0" fontId="0" fillId="0" borderId="0" xfId="0" applyFont="1"/>
    <xf numFmtId="9" fontId="0" fillId="0" borderId="0" xfId="0" applyNumberFormat="1" applyFont="1" applyBorder="1"/>
    <xf numFmtId="0" fontId="0" fillId="0" borderId="0" xfId="0" applyFont="1" applyFill="1" applyBorder="1"/>
    <xf numFmtId="0" fontId="2" fillId="0" borderId="0" xfId="0" applyFont="1" applyFill="1" applyBorder="1"/>
    <xf numFmtId="0" fontId="2" fillId="0" borderId="0" xfId="0" applyFont="1"/>
  </cellXfs>
  <cellStyles count="1">
    <cellStyle name="Обычный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tabSelected="1" workbookViewId="0">
      <selection activeCell="A28" sqref="A28"/>
    </sheetView>
  </sheetViews>
  <sheetFormatPr defaultRowHeight="15" x14ac:dyDescent="0.25"/>
  <cols>
    <col min="1" max="1" width="30" customWidth="1"/>
  </cols>
  <sheetData>
    <row r="1" spans="1:25" x14ac:dyDescent="0.25">
      <c r="A1" s="9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25">
      <c r="A2" s="1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x14ac:dyDescent="0.25">
      <c r="A3" s="4" t="s">
        <v>1</v>
      </c>
      <c r="B3" s="4">
        <v>500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x14ac:dyDescent="0.25">
      <c r="A4" s="4" t="s">
        <v>4</v>
      </c>
      <c r="B4" s="6">
        <v>0.12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4"/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x14ac:dyDescent="0.25">
      <c r="A6" s="3" t="s">
        <v>14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x14ac:dyDescent="0.25">
      <c r="A7" s="4" t="s">
        <v>0</v>
      </c>
      <c r="B7">
        <v>0</v>
      </c>
      <c r="C7" s="4">
        <v>1</v>
      </c>
      <c r="D7" s="4">
        <v>2</v>
      </c>
      <c r="E7" s="4">
        <v>3</v>
      </c>
      <c r="F7" s="4">
        <v>4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x14ac:dyDescent="0.25">
      <c r="A8" s="4" t="s">
        <v>10</v>
      </c>
      <c r="B8">
        <f>-B3</f>
        <v>-500</v>
      </c>
      <c r="C8" s="4">
        <v>100</v>
      </c>
      <c r="D8" s="4">
        <v>200</v>
      </c>
      <c r="E8" s="4">
        <v>300</v>
      </c>
      <c r="F8" s="4">
        <v>400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idden="1" x14ac:dyDescent="0.25">
      <c r="A9" s="7" t="s">
        <v>17</v>
      </c>
      <c r="B9" s="4">
        <f>B8</f>
        <v>-500</v>
      </c>
      <c r="C9" s="4">
        <f>C8+B9</f>
        <v>-400</v>
      </c>
      <c r="D9" s="4">
        <f t="shared" ref="D9:F9" si="0">D8+C9</f>
        <v>-200</v>
      </c>
      <c r="E9" s="4">
        <f t="shared" si="0"/>
        <v>100</v>
      </c>
      <c r="F9" s="4">
        <f t="shared" si="0"/>
        <v>500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idden="1" x14ac:dyDescent="0.25">
      <c r="A10" s="7"/>
      <c r="B10" s="4"/>
      <c r="C10" s="4" t="str">
        <f>IF(AND(B9&lt;0,C9&gt;0),C7,"")</f>
        <v/>
      </c>
      <c r="D10" s="4" t="str">
        <f t="shared" ref="D10:F10" si="1">IF(AND(C9&lt;0,D9&gt;0),D7,"")</f>
        <v/>
      </c>
      <c r="E10" s="4">
        <f t="shared" si="1"/>
        <v>3</v>
      </c>
      <c r="F10" s="4" t="str">
        <f t="shared" si="1"/>
        <v/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x14ac:dyDescent="0.25">
      <c r="A12" s="8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x14ac:dyDescent="0.25">
      <c r="A13" s="2" t="s">
        <v>2</v>
      </c>
      <c r="B13" s="4">
        <f>MATCH(0,B10:F10,-1)-1</f>
        <v>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x14ac:dyDescent="0.2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x14ac:dyDescent="0.25">
      <c r="A15" s="2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x14ac:dyDescent="0.25">
      <c r="A16" s="4" t="s">
        <v>0</v>
      </c>
      <c r="B16">
        <v>0</v>
      </c>
      <c r="C16" s="4">
        <v>1</v>
      </c>
      <c r="D16" s="4">
        <v>2</v>
      </c>
      <c r="E16" s="4">
        <v>3</v>
      </c>
      <c r="F16" s="4">
        <v>4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5">
      <c r="A17" s="4" t="s">
        <v>6</v>
      </c>
      <c r="B17">
        <f>-B3</f>
        <v>-500</v>
      </c>
      <c r="C17" s="4">
        <f>ROUND(C8/((1+$B$4)^C7),0)</f>
        <v>89</v>
      </c>
      <c r="D17" s="4">
        <f>ROUND(D8/((1+$B$4)^D7),0)</f>
        <v>159</v>
      </c>
      <c r="E17" s="4">
        <f>ROUND(E8/((1+$B$4)^E7),0)</f>
        <v>214</v>
      </c>
      <c r="F17" s="4">
        <f>ROUND(F8/((1+$B$4)^F7),0)</f>
        <v>254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idden="1" x14ac:dyDescent="0.25">
      <c r="A18" s="7" t="s">
        <v>18</v>
      </c>
      <c r="B18" s="4">
        <f>B17</f>
        <v>-500</v>
      </c>
      <c r="C18" s="4">
        <f>B18+C17</f>
        <v>-411</v>
      </c>
      <c r="D18" s="4">
        <f t="shared" ref="D18:F18" si="2">C18+D17</f>
        <v>-252</v>
      </c>
      <c r="E18" s="4">
        <f t="shared" si="2"/>
        <v>-38</v>
      </c>
      <c r="F18" s="4">
        <f t="shared" si="2"/>
        <v>216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idden="1" x14ac:dyDescent="0.25">
      <c r="A19" s="7"/>
      <c r="B19" s="4"/>
      <c r="C19" s="4" t="str">
        <f>IF(AND(B18&lt;0,C18&gt;0),C16,"")</f>
        <v/>
      </c>
      <c r="D19" s="4" t="str">
        <f t="shared" ref="D19:F19" si="3">IF(AND(C18&lt;0,D18&gt;0),D16,"")</f>
        <v/>
      </c>
      <c r="E19" s="4" t="str">
        <f t="shared" si="3"/>
        <v/>
      </c>
      <c r="F19" s="4">
        <f t="shared" si="3"/>
        <v>4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x14ac:dyDescent="0.25">
      <c r="A21" s="2" t="s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x14ac:dyDescent="0.25">
      <c r="A22" s="4" t="s">
        <v>3</v>
      </c>
      <c r="B22" s="4">
        <f>SUM(C17:F17)</f>
        <v>716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4" t="s">
        <v>5</v>
      </c>
      <c r="B23" s="4">
        <f>B22-B3</f>
        <v>216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x14ac:dyDescent="0.25">
      <c r="A24" s="4" t="s">
        <v>7</v>
      </c>
      <c r="B24" s="6">
        <f>IRR(B8:F8)</f>
        <v>0.2727321027581826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x14ac:dyDescent="0.25">
      <c r="A25" s="4" t="s">
        <v>8</v>
      </c>
      <c r="B25" s="4">
        <f>MATCH(0,B19:F19,-1)-1</f>
        <v>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4" t="s">
        <v>9</v>
      </c>
      <c r="B26" s="4">
        <f>B22/B3</f>
        <v>1.4319999999999999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</sheetData>
  <conditionalFormatting sqref="B24">
    <cfRule type="cellIs" dxfId="7" priority="1" operator="lessThan">
      <formula>$B$4</formula>
    </cfRule>
    <cfRule type="cellIs" dxfId="6" priority="2" operator="greaterThan">
      <formula>$B$4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activeCell="C35" sqref="C35"/>
    </sheetView>
  </sheetViews>
  <sheetFormatPr defaultRowHeight="15" x14ac:dyDescent="0.25"/>
  <cols>
    <col min="1" max="1" width="30.5703125" style="5" bestFit="1" customWidth="1"/>
    <col min="2" max="16384" width="9.140625" style="5"/>
  </cols>
  <sheetData>
    <row r="1" spans="1:26" x14ac:dyDescent="0.25">
      <c r="A1" s="9" t="s">
        <v>16</v>
      </c>
    </row>
    <row r="2" spans="1:26" x14ac:dyDescent="0.25">
      <c r="A2" s="1" t="s">
        <v>11</v>
      </c>
    </row>
    <row r="3" spans="1:26" x14ac:dyDescent="0.25">
      <c r="A3" s="4" t="s">
        <v>1</v>
      </c>
      <c r="B3" s="4">
        <v>2000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6" x14ac:dyDescent="0.25">
      <c r="A4" s="4" t="s">
        <v>19</v>
      </c>
      <c r="B4" s="6">
        <v>0.12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6" x14ac:dyDescent="0.25">
      <c r="A5" s="4"/>
      <c r="B5" s="6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6" x14ac:dyDescent="0.25">
      <c r="A6" s="3" t="s">
        <v>14</v>
      </c>
      <c r="B6" s="3"/>
      <c r="C6" s="4"/>
      <c r="D6" s="4"/>
      <c r="E6" s="4"/>
      <c r="F6" s="4"/>
      <c r="G6" s="4"/>
    </row>
    <row r="7" spans="1:26" x14ac:dyDescent="0.25">
      <c r="A7" s="4" t="s">
        <v>0</v>
      </c>
      <c r="B7">
        <v>0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5">
        <v>6</v>
      </c>
      <c r="I7" s="5">
        <v>7</v>
      </c>
      <c r="J7" s="5">
        <v>8</v>
      </c>
      <c r="K7" s="5">
        <v>9</v>
      </c>
      <c r="L7" s="5">
        <v>10</v>
      </c>
      <c r="M7" s="5">
        <v>11</v>
      </c>
      <c r="N7" s="5">
        <v>12</v>
      </c>
      <c r="O7" s="5">
        <v>13</v>
      </c>
      <c r="P7" s="5">
        <v>14</v>
      </c>
      <c r="Q7" s="5">
        <v>15</v>
      </c>
      <c r="R7" s="5">
        <v>16</v>
      </c>
      <c r="S7" s="5">
        <v>17</v>
      </c>
      <c r="T7" s="5">
        <v>18</v>
      </c>
      <c r="U7" s="5">
        <v>19</v>
      </c>
      <c r="V7" s="5">
        <v>20</v>
      </c>
      <c r="W7" s="5">
        <v>21</v>
      </c>
      <c r="X7" s="5">
        <v>22</v>
      </c>
      <c r="Y7" s="5">
        <v>23</v>
      </c>
      <c r="Z7" s="5">
        <v>24</v>
      </c>
    </row>
    <row r="8" spans="1:26" x14ac:dyDescent="0.25">
      <c r="A8" s="4" t="s">
        <v>10</v>
      </c>
      <c r="B8">
        <f>-B3</f>
        <v>-2000</v>
      </c>
      <c r="C8" s="4">
        <v>-200</v>
      </c>
      <c r="D8" s="4">
        <v>-100</v>
      </c>
      <c r="E8" s="4">
        <v>50</v>
      </c>
      <c r="F8" s="4">
        <v>150</v>
      </c>
      <c r="G8" s="4">
        <v>300</v>
      </c>
      <c r="H8" s="5">
        <v>200</v>
      </c>
      <c r="I8" s="5">
        <v>200</v>
      </c>
      <c r="J8" s="5">
        <v>150</v>
      </c>
      <c r="K8" s="5">
        <v>175</v>
      </c>
      <c r="L8" s="5">
        <v>150</v>
      </c>
      <c r="M8" s="5">
        <v>150</v>
      </c>
      <c r="N8" s="5">
        <v>120</v>
      </c>
      <c r="O8" s="5">
        <v>100</v>
      </c>
      <c r="P8" s="5">
        <v>125</v>
      </c>
      <c r="Q8" s="5">
        <v>250</v>
      </c>
      <c r="R8" s="5">
        <v>350</v>
      </c>
      <c r="S8" s="5">
        <v>300</v>
      </c>
      <c r="T8" s="5">
        <v>275</v>
      </c>
      <c r="U8" s="5">
        <v>220</v>
      </c>
      <c r="V8" s="5">
        <v>240</v>
      </c>
      <c r="W8" s="5">
        <v>200</v>
      </c>
      <c r="X8" s="5">
        <v>175</v>
      </c>
      <c r="Y8" s="5">
        <v>160</v>
      </c>
      <c r="Z8" s="5">
        <v>140</v>
      </c>
    </row>
    <row r="9" spans="1:26" hidden="1" x14ac:dyDescent="0.25">
      <c r="A9" s="7" t="s">
        <v>17</v>
      </c>
      <c r="B9" s="4">
        <f>B8</f>
        <v>-2000</v>
      </c>
      <c r="C9" s="4">
        <f>C8+B9</f>
        <v>-2200</v>
      </c>
      <c r="D9" s="4">
        <f t="shared" ref="D9:F9" si="0">D8+C9</f>
        <v>-2300</v>
      </c>
      <c r="E9" s="4">
        <f t="shared" si="0"/>
        <v>-2250</v>
      </c>
      <c r="F9" s="4">
        <f t="shared" si="0"/>
        <v>-2100</v>
      </c>
      <c r="G9" s="4">
        <f t="shared" ref="G9" si="1">G8+F9</f>
        <v>-1800</v>
      </c>
      <c r="H9" s="4">
        <f t="shared" ref="H9" si="2">H8+G9</f>
        <v>-1600</v>
      </c>
      <c r="I9" s="4">
        <f t="shared" ref="I9" si="3">I8+H9</f>
        <v>-1400</v>
      </c>
      <c r="J9" s="4">
        <f t="shared" ref="J9" si="4">J8+I9</f>
        <v>-1250</v>
      </c>
      <c r="K9" s="4">
        <f t="shared" ref="K9" si="5">K8+J9</f>
        <v>-1075</v>
      </c>
      <c r="L9" s="4">
        <f t="shared" ref="L9" si="6">L8+K9</f>
        <v>-925</v>
      </c>
      <c r="M9" s="4">
        <f t="shared" ref="M9" si="7">M8+L9</f>
        <v>-775</v>
      </c>
      <c r="N9" s="4">
        <f t="shared" ref="N9" si="8">N8+M9</f>
        <v>-655</v>
      </c>
      <c r="O9" s="4">
        <f t="shared" ref="O9" si="9">O8+N9</f>
        <v>-555</v>
      </c>
      <c r="P9" s="4">
        <f t="shared" ref="P9" si="10">P8+O9</f>
        <v>-430</v>
      </c>
      <c r="Q9" s="4">
        <f t="shared" ref="Q9" si="11">Q8+P9</f>
        <v>-180</v>
      </c>
      <c r="R9" s="4">
        <f t="shared" ref="R9" si="12">R8+Q9</f>
        <v>170</v>
      </c>
      <c r="S9" s="4">
        <f t="shared" ref="S9" si="13">S8+R9</f>
        <v>470</v>
      </c>
      <c r="T9" s="4">
        <f t="shared" ref="T9" si="14">T8+S9</f>
        <v>745</v>
      </c>
      <c r="U9" s="4">
        <f t="shared" ref="U9" si="15">U8+T9</f>
        <v>965</v>
      </c>
      <c r="V9" s="4">
        <f t="shared" ref="V9" si="16">V8+U9</f>
        <v>1205</v>
      </c>
      <c r="W9" s="4">
        <f t="shared" ref="W9" si="17">W8+V9</f>
        <v>1405</v>
      </c>
      <c r="X9" s="4">
        <f t="shared" ref="X9" si="18">X8+W9</f>
        <v>1580</v>
      </c>
      <c r="Y9" s="4">
        <f t="shared" ref="Y9" si="19">Y8+X9</f>
        <v>1740</v>
      </c>
      <c r="Z9" s="4">
        <f t="shared" ref="Z9" si="20">Z8+Y9</f>
        <v>1880</v>
      </c>
    </row>
    <row r="10" spans="1:26" hidden="1" x14ac:dyDescent="0.25">
      <c r="A10" s="7"/>
      <c r="B10" s="4"/>
      <c r="C10" s="4" t="str">
        <f>IF(AND(B9&lt;0,C9&gt;0),C7,"")</f>
        <v/>
      </c>
      <c r="D10" s="4" t="str">
        <f>IF(AND(C9&lt;0,D9&gt;0),D7,"")</f>
        <v/>
      </c>
      <c r="E10" s="4" t="str">
        <f>IF(AND(D9&lt;0,E9&gt;0),E7,"")</f>
        <v/>
      </c>
      <c r="F10" s="4" t="str">
        <f t="shared" ref="F10" si="21">IF(AND(E9&lt;0,F9&gt;0),F7,"")</f>
        <v/>
      </c>
      <c r="G10" s="4" t="str">
        <f t="shared" ref="G10" si="22">IF(AND(F9&lt;0,G9&gt;0),G7,"")</f>
        <v/>
      </c>
      <c r="H10" s="4" t="str">
        <f t="shared" ref="H10" si="23">IF(AND(G9&lt;0,H9&gt;0),H7,"")</f>
        <v/>
      </c>
      <c r="I10" s="4" t="str">
        <f t="shared" ref="I10" si="24">IF(AND(H9&lt;0,I9&gt;0),I7,"")</f>
        <v/>
      </c>
      <c r="J10" s="4" t="str">
        <f t="shared" ref="J10" si="25">IF(AND(I9&lt;0,J9&gt;0),J7,"")</f>
        <v/>
      </c>
      <c r="K10" s="4" t="str">
        <f t="shared" ref="K10" si="26">IF(AND(J9&lt;0,K9&gt;0),K7,"")</f>
        <v/>
      </c>
      <c r="L10" s="4" t="str">
        <f t="shared" ref="L10" si="27">IF(AND(K9&lt;0,L9&gt;0),L7,"")</f>
        <v/>
      </c>
      <c r="M10" s="4" t="str">
        <f t="shared" ref="M10" si="28">IF(AND(L9&lt;0,M9&gt;0),M7,"")</f>
        <v/>
      </c>
      <c r="N10" s="4" t="str">
        <f t="shared" ref="N10" si="29">IF(AND(M9&lt;0,N9&gt;0),N7,"")</f>
        <v/>
      </c>
      <c r="O10" s="4" t="str">
        <f t="shared" ref="O10" si="30">IF(AND(N9&lt;0,O9&gt;0),O7,"")</f>
        <v/>
      </c>
      <c r="P10" s="4" t="str">
        <f t="shared" ref="P10" si="31">IF(AND(O9&lt;0,P9&gt;0),P7,"")</f>
        <v/>
      </c>
      <c r="Q10" s="4" t="str">
        <f t="shared" ref="Q10" si="32">IF(AND(P9&lt;0,Q9&gt;0),Q7,"")</f>
        <v/>
      </c>
      <c r="R10" s="4">
        <f t="shared" ref="R10" si="33">IF(AND(Q9&lt;0,R9&gt;0),R7,"")</f>
        <v>16</v>
      </c>
      <c r="S10" s="4" t="str">
        <f t="shared" ref="S10" si="34">IF(AND(R9&lt;0,S9&gt;0),S7,"")</f>
        <v/>
      </c>
      <c r="T10" s="4" t="str">
        <f t="shared" ref="T10" si="35">IF(AND(S9&lt;0,T9&gt;0),T7,"")</f>
        <v/>
      </c>
      <c r="U10" s="4" t="str">
        <f t="shared" ref="U10" si="36">IF(AND(T9&lt;0,U9&gt;0),U7,"")</f>
        <v/>
      </c>
      <c r="V10" s="4" t="str">
        <f t="shared" ref="V10" si="37">IF(AND(U9&lt;0,V9&gt;0),V7,"")</f>
        <v/>
      </c>
      <c r="W10" s="4" t="str">
        <f t="shared" ref="W10" si="38">IF(AND(V9&lt;0,W9&gt;0),W7,"")</f>
        <v/>
      </c>
      <c r="X10" s="4" t="str">
        <f t="shared" ref="X10" si="39">IF(AND(W9&lt;0,X9&gt;0),X7,"")</f>
        <v/>
      </c>
      <c r="Y10" s="4" t="str">
        <f t="shared" ref="Y10" si="40">IF(AND(X9&lt;0,Y9&gt;0),Y7,"")</f>
        <v/>
      </c>
      <c r="Z10" s="4" t="str">
        <f t="shared" ref="Z10" si="41">IF(AND(Y9&lt;0,Z9&gt;0),Z7,"")</f>
        <v/>
      </c>
    </row>
    <row r="11" spans="1:26" x14ac:dyDescent="0.25">
      <c r="A11" s="4"/>
      <c r="B11" s="4"/>
      <c r="C11" s="4"/>
      <c r="D11" s="4"/>
      <c r="E11" s="4"/>
      <c r="F11" s="4"/>
      <c r="G11" s="4"/>
    </row>
    <row r="12" spans="1:26" x14ac:dyDescent="0.25">
      <c r="A12" s="8" t="s">
        <v>15</v>
      </c>
      <c r="B12" s="4"/>
      <c r="C12" s="4"/>
      <c r="D12" s="4"/>
      <c r="E12" s="4"/>
      <c r="F12" s="4"/>
      <c r="G12" s="4"/>
    </row>
    <row r="13" spans="1:26" x14ac:dyDescent="0.25">
      <c r="A13" s="2" t="s">
        <v>2</v>
      </c>
      <c r="B13" s="4">
        <f>MATCH(0,B10:Z10,-1)-1</f>
        <v>16</v>
      </c>
      <c r="C13" s="4"/>
      <c r="D13" s="4"/>
      <c r="E13" s="4"/>
      <c r="F13" s="4"/>
      <c r="G13" s="4"/>
    </row>
    <row r="14" spans="1:26" x14ac:dyDescent="0.25">
      <c r="A14" s="2"/>
      <c r="B14" s="4"/>
      <c r="C14" s="4"/>
      <c r="D14" s="4"/>
      <c r="E14" s="4"/>
      <c r="F14" s="4"/>
      <c r="G14" s="4"/>
    </row>
    <row r="15" spans="1:26" x14ac:dyDescent="0.25">
      <c r="A15" s="2" t="s">
        <v>12</v>
      </c>
      <c r="B15" s="4"/>
      <c r="C15" s="4"/>
      <c r="D15" s="4"/>
      <c r="E15" s="4"/>
      <c r="F15" s="4"/>
      <c r="G15" s="4"/>
    </row>
    <row r="16" spans="1:26" x14ac:dyDescent="0.25">
      <c r="A16" s="4" t="s">
        <v>0</v>
      </c>
      <c r="B16">
        <v>0</v>
      </c>
      <c r="C16" s="4">
        <v>1</v>
      </c>
      <c r="D16" s="4">
        <v>2</v>
      </c>
      <c r="E16" s="4">
        <v>3</v>
      </c>
      <c r="F16" s="4">
        <v>4</v>
      </c>
      <c r="G16" s="4">
        <v>5</v>
      </c>
      <c r="H16" s="4">
        <v>6</v>
      </c>
      <c r="I16" s="4">
        <v>7</v>
      </c>
      <c r="J16" s="4">
        <v>8</v>
      </c>
      <c r="K16" s="4">
        <v>9</v>
      </c>
      <c r="L16" s="4">
        <v>10</v>
      </c>
      <c r="M16" s="4">
        <v>11</v>
      </c>
      <c r="N16" s="4">
        <v>12</v>
      </c>
      <c r="O16" s="4">
        <v>13</v>
      </c>
      <c r="P16" s="4">
        <v>14</v>
      </c>
      <c r="Q16" s="4">
        <v>15</v>
      </c>
      <c r="R16" s="4">
        <v>16</v>
      </c>
      <c r="S16" s="4">
        <v>17</v>
      </c>
      <c r="T16" s="4">
        <v>18</v>
      </c>
      <c r="U16" s="4">
        <v>19</v>
      </c>
      <c r="V16" s="4">
        <v>20</v>
      </c>
      <c r="W16" s="4">
        <v>21</v>
      </c>
      <c r="X16" s="4">
        <v>22</v>
      </c>
      <c r="Y16" s="4">
        <v>23</v>
      </c>
      <c r="Z16" s="4">
        <v>24</v>
      </c>
    </row>
    <row r="17" spans="1:26" x14ac:dyDescent="0.25">
      <c r="A17" s="4" t="s">
        <v>6</v>
      </c>
      <c r="B17">
        <f>-B3</f>
        <v>-2000</v>
      </c>
      <c r="C17" s="4">
        <f>ROUND(C8/((1+$B$4/12)^C7),0)</f>
        <v>-198</v>
      </c>
      <c r="D17" s="4">
        <f t="shared" ref="D17:Z17" si="42">ROUND(D8/((1+$B$4/12)^D7),0)</f>
        <v>-98</v>
      </c>
      <c r="E17" s="4">
        <f t="shared" si="42"/>
        <v>49</v>
      </c>
      <c r="F17" s="4">
        <f t="shared" si="42"/>
        <v>144</v>
      </c>
      <c r="G17" s="4">
        <f t="shared" si="42"/>
        <v>285</v>
      </c>
      <c r="H17" s="4">
        <f t="shared" si="42"/>
        <v>188</v>
      </c>
      <c r="I17" s="4">
        <f t="shared" si="42"/>
        <v>187</v>
      </c>
      <c r="J17" s="4">
        <f t="shared" si="42"/>
        <v>139</v>
      </c>
      <c r="K17" s="4">
        <f t="shared" si="42"/>
        <v>160</v>
      </c>
      <c r="L17" s="4">
        <f t="shared" si="42"/>
        <v>136</v>
      </c>
      <c r="M17" s="4">
        <f t="shared" si="42"/>
        <v>134</v>
      </c>
      <c r="N17" s="4">
        <f t="shared" si="42"/>
        <v>106</v>
      </c>
      <c r="O17" s="4">
        <f t="shared" si="42"/>
        <v>88</v>
      </c>
      <c r="P17" s="4">
        <f t="shared" si="42"/>
        <v>109</v>
      </c>
      <c r="Q17" s="4">
        <f t="shared" si="42"/>
        <v>215</v>
      </c>
      <c r="R17" s="4">
        <f t="shared" si="42"/>
        <v>298</v>
      </c>
      <c r="S17" s="4">
        <f t="shared" si="42"/>
        <v>253</v>
      </c>
      <c r="T17" s="4">
        <f t="shared" si="42"/>
        <v>230</v>
      </c>
      <c r="U17" s="4">
        <f t="shared" si="42"/>
        <v>182</v>
      </c>
      <c r="V17" s="4">
        <f t="shared" si="42"/>
        <v>197</v>
      </c>
      <c r="W17" s="4">
        <f t="shared" si="42"/>
        <v>162</v>
      </c>
      <c r="X17" s="4">
        <f t="shared" si="42"/>
        <v>141</v>
      </c>
      <c r="Y17" s="4">
        <f t="shared" si="42"/>
        <v>127</v>
      </c>
      <c r="Z17" s="4">
        <f t="shared" si="42"/>
        <v>110</v>
      </c>
    </row>
    <row r="18" spans="1:26" hidden="1" x14ac:dyDescent="0.25">
      <c r="A18" s="7" t="s">
        <v>18</v>
      </c>
      <c r="B18" s="4">
        <f>B17</f>
        <v>-2000</v>
      </c>
      <c r="C18" s="4">
        <f>B18+C17</f>
        <v>-2198</v>
      </c>
      <c r="D18" s="4">
        <f t="shared" ref="D18:Z18" si="43">C18+D17</f>
        <v>-2296</v>
      </c>
      <c r="E18" s="4">
        <f t="shared" si="43"/>
        <v>-2247</v>
      </c>
      <c r="F18" s="4">
        <f t="shared" si="43"/>
        <v>-2103</v>
      </c>
      <c r="G18" s="4">
        <f t="shared" si="43"/>
        <v>-1818</v>
      </c>
      <c r="H18" s="4">
        <f t="shared" si="43"/>
        <v>-1630</v>
      </c>
      <c r="I18" s="4">
        <f t="shared" si="43"/>
        <v>-1443</v>
      </c>
      <c r="J18" s="4">
        <f t="shared" si="43"/>
        <v>-1304</v>
      </c>
      <c r="K18" s="4">
        <f t="shared" si="43"/>
        <v>-1144</v>
      </c>
      <c r="L18" s="4">
        <f t="shared" si="43"/>
        <v>-1008</v>
      </c>
      <c r="M18" s="4">
        <f t="shared" si="43"/>
        <v>-874</v>
      </c>
      <c r="N18" s="4">
        <f t="shared" si="43"/>
        <v>-768</v>
      </c>
      <c r="O18" s="4">
        <f t="shared" si="43"/>
        <v>-680</v>
      </c>
      <c r="P18" s="4">
        <f t="shared" si="43"/>
        <v>-571</v>
      </c>
      <c r="Q18" s="4">
        <f t="shared" si="43"/>
        <v>-356</v>
      </c>
      <c r="R18" s="4">
        <f t="shared" si="43"/>
        <v>-58</v>
      </c>
      <c r="S18" s="4">
        <f t="shared" si="43"/>
        <v>195</v>
      </c>
      <c r="T18" s="4">
        <f t="shared" si="43"/>
        <v>425</v>
      </c>
      <c r="U18" s="4">
        <f t="shared" si="43"/>
        <v>607</v>
      </c>
      <c r="V18" s="4">
        <f t="shared" si="43"/>
        <v>804</v>
      </c>
      <c r="W18" s="4">
        <f t="shared" si="43"/>
        <v>966</v>
      </c>
      <c r="X18" s="4">
        <f t="shared" si="43"/>
        <v>1107</v>
      </c>
      <c r="Y18" s="4">
        <f t="shared" si="43"/>
        <v>1234</v>
      </c>
      <c r="Z18" s="4">
        <f t="shared" si="43"/>
        <v>1344</v>
      </c>
    </row>
    <row r="19" spans="1:26" hidden="1" x14ac:dyDescent="0.25">
      <c r="A19" s="7"/>
      <c r="B19" s="4"/>
      <c r="C19" s="4" t="str">
        <f>IF(AND(B18&lt;0,C18&gt;0),C16,"")</f>
        <v/>
      </c>
      <c r="D19" s="4" t="str">
        <f t="shared" ref="D19:Z19" si="44">IF(AND(C18&lt;0,D18&gt;0),D16,"")</f>
        <v/>
      </c>
      <c r="E19" s="4" t="str">
        <f t="shared" si="44"/>
        <v/>
      </c>
      <c r="F19" s="4" t="str">
        <f t="shared" si="44"/>
        <v/>
      </c>
      <c r="G19" s="4" t="str">
        <f t="shared" si="44"/>
        <v/>
      </c>
      <c r="H19" s="4" t="str">
        <f t="shared" si="44"/>
        <v/>
      </c>
      <c r="I19" s="4" t="str">
        <f t="shared" si="44"/>
        <v/>
      </c>
      <c r="J19" s="4" t="str">
        <f t="shared" si="44"/>
        <v/>
      </c>
      <c r="K19" s="4" t="str">
        <f t="shared" si="44"/>
        <v/>
      </c>
      <c r="L19" s="4" t="str">
        <f t="shared" si="44"/>
        <v/>
      </c>
      <c r="M19" s="4" t="str">
        <f t="shared" si="44"/>
        <v/>
      </c>
      <c r="N19" s="4" t="str">
        <f t="shared" si="44"/>
        <v/>
      </c>
      <c r="O19" s="4" t="str">
        <f t="shared" si="44"/>
        <v/>
      </c>
      <c r="P19" s="4" t="str">
        <f t="shared" si="44"/>
        <v/>
      </c>
      <c r="Q19" s="4" t="str">
        <f t="shared" si="44"/>
        <v/>
      </c>
      <c r="R19" s="4" t="str">
        <f t="shared" si="44"/>
        <v/>
      </c>
      <c r="S19" s="4">
        <f t="shared" si="44"/>
        <v>17</v>
      </c>
      <c r="T19" s="4" t="str">
        <f t="shared" si="44"/>
        <v/>
      </c>
      <c r="U19" s="4" t="str">
        <f t="shared" si="44"/>
        <v/>
      </c>
      <c r="V19" s="4" t="str">
        <f t="shared" si="44"/>
        <v/>
      </c>
      <c r="W19" s="4" t="str">
        <f t="shared" si="44"/>
        <v/>
      </c>
      <c r="X19" s="4" t="str">
        <f t="shared" si="44"/>
        <v/>
      </c>
      <c r="Y19" s="4" t="str">
        <f t="shared" si="44"/>
        <v/>
      </c>
      <c r="Z19" s="4" t="str">
        <f t="shared" si="44"/>
        <v/>
      </c>
    </row>
    <row r="20" spans="1:26" x14ac:dyDescent="0.25">
      <c r="A20" s="2"/>
      <c r="B20" s="4"/>
      <c r="C20" s="4"/>
      <c r="D20" s="4"/>
      <c r="E20" s="4"/>
      <c r="F20" s="4"/>
      <c r="G20" s="4"/>
    </row>
    <row r="21" spans="1:26" x14ac:dyDescent="0.25">
      <c r="A21" s="2" t="s">
        <v>13</v>
      </c>
      <c r="B21" s="4"/>
      <c r="C21" s="4"/>
      <c r="D21" s="4"/>
      <c r="E21" s="4"/>
      <c r="F21" s="4"/>
      <c r="G21" s="4"/>
    </row>
    <row r="22" spans="1:26" x14ac:dyDescent="0.25">
      <c r="A22" s="4" t="s">
        <v>3</v>
      </c>
      <c r="B22" s="4">
        <f>SUM(C17:Z17)</f>
        <v>3344</v>
      </c>
      <c r="C22" s="4"/>
      <c r="D22" s="4"/>
      <c r="E22" s="4"/>
      <c r="F22" s="4"/>
      <c r="G22" s="4"/>
    </row>
    <row r="23" spans="1:26" x14ac:dyDescent="0.25">
      <c r="A23" s="4" t="s">
        <v>5</v>
      </c>
      <c r="B23" s="4">
        <f>B22-B3</f>
        <v>1344</v>
      </c>
      <c r="C23" s="4"/>
      <c r="D23" s="4"/>
      <c r="E23" s="4"/>
      <c r="F23" s="4"/>
      <c r="G23" s="4"/>
    </row>
    <row r="24" spans="1:26" x14ac:dyDescent="0.25">
      <c r="A24" s="4" t="s">
        <v>7</v>
      </c>
      <c r="B24" s="6">
        <f>IRR(B8:Z8)*12</f>
        <v>0.56269400343743481</v>
      </c>
      <c r="C24" s="4"/>
      <c r="D24" s="4"/>
      <c r="E24" s="4"/>
      <c r="F24" s="4"/>
      <c r="G24" s="4"/>
    </row>
    <row r="25" spans="1:26" x14ac:dyDescent="0.25">
      <c r="A25" s="4" t="s">
        <v>8</v>
      </c>
      <c r="B25" s="4">
        <f>MATCH(0,B19:Z19,-1)-1</f>
        <v>17</v>
      </c>
      <c r="C25" s="4"/>
      <c r="D25" s="4"/>
      <c r="E25" s="4"/>
      <c r="F25" s="4"/>
      <c r="G25" s="4"/>
    </row>
    <row r="26" spans="1:26" x14ac:dyDescent="0.25">
      <c r="A26" s="4" t="s">
        <v>9</v>
      </c>
      <c r="B26" s="4">
        <f>B22/B3</f>
        <v>1.6719999999999999</v>
      </c>
      <c r="C26" s="4"/>
      <c r="D26" s="4"/>
      <c r="E26" s="4"/>
      <c r="F26" s="4"/>
      <c r="G26" s="4"/>
    </row>
    <row r="27" spans="1:26" x14ac:dyDescent="0.25">
      <c r="A27" s="1"/>
    </row>
    <row r="28" spans="1:26" x14ac:dyDescent="0.25">
      <c r="A28" s="4"/>
      <c r="B28" s="4"/>
      <c r="C28" s="4"/>
      <c r="D28" s="4"/>
      <c r="E28" s="4"/>
      <c r="F28" s="4"/>
      <c r="G28" s="4"/>
    </row>
    <row r="29" spans="1:26" x14ac:dyDescent="0.25">
      <c r="A29" s="4"/>
      <c r="B29" s="6"/>
      <c r="C29" s="4"/>
      <c r="D29" s="4"/>
      <c r="E29" s="4"/>
      <c r="F29" s="4"/>
      <c r="G29" s="4"/>
    </row>
    <row r="30" spans="1:26" x14ac:dyDescent="0.25">
      <c r="A30" s="4"/>
      <c r="B30" s="6"/>
      <c r="C30" s="4"/>
      <c r="D30" s="4"/>
      <c r="E30" s="4"/>
      <c r="F30" s="4"/>
      <c r="G30" s="4"/>
    </row>
  </sheetData>
  <conditionalFormatting sqref="B24">
    <cfRule type="cellIs" dxfId="3" priority="1" operator="lessThan">
      <formula>$B$4</formula>
    </cfRule>
    <cfRule type="cellIs" dxfId="2" priority="2" operator="greaterThan">
      <formula>$B$4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Годовой расчет</vt:lpstr>
      <vt:lpstr>Месячный расчет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dcterms:created xsi:type="dcterms:W3CDTF">2019-09-26T12:41:57Z</dcterms:created>
  <dcterms:modified xsi:type="dcterms:W3CDTF">2019-09-26T14:20:12Z</dcterms:modified>
</cp:coreProperties>
</file>